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MMINISTRAZIONE TRASPARENTE E SITO\AMM.TRASP E SITO\AMM. TRASP\RAGIONERIA\BILANCIO 2020\"/>
    </mc:Choice>
  </mc:AlternateContent>
  <bookViews>
    <workbookView xWindow="-120" yWindow="-120" windowWidth="29040" windowHeight="15840" activeTab="3"/>
  </bookViews>
  <sheets>
    <sheet name="equilibrio 2020" sheetId="1" r:id="rId1"/>
    <sheet name="riepilogo entrate correnti 2020" sheetId="2" r:id="rId2"/>
    <sheet name="RIEPILOGO SPESE CORRENTI" sheetId="3" r:id="rId3"/>
    <sheet name="suddivisione spesa corrente" sheetId="4" r:id="rId4"/>
    <sheet name="Investimenti_E" sheetId="5" r:id="rId5"/>
    <sheet name="investimenti_u" sheetId="6" r:id="rId6"/>
  </sheets>
  <definedNames>
    <definedName name="_xlnm._FilterDatabase" localSheetId="5" hidden="1">investimenti_u!$A$14:$B$25</definedName>
    <definedName name="_xlnm.Print_Area" localSheetId="0">'equilibrio 2020'!$A$1:$D$16</definedName>
    <definedName name="_xlnm.Print_Area" localSheetId="5">investimenti_u!$A$1:$B$26</definedName>
    <definedName name="_xlnm.Print_Area" localSheetId="1">'riepilogo entrate correnti 2020'!$A$1:$D$19</definedName>
    <definedName name="_xlnm.Print_Area" localSheetId="2">'RIEPILOGO SPESE CORRENTI'!$A$1:$D$12</definedName>
    <definedName name="_xlnm.Print_Area" localSheetId="3">'suddivisione spesa corrente'!$A$1:$C$13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4" i="4"/>
  <c r="B12" i="4"/>
  <c r="B26" i="6" l="1"/>
  <c r="B24" i="6"/>
  <c r="B21" i="6"/>
  <c r="B15" i="6"/>
  <c r="B11" i="6"/>
  <c r="B8" i="6"/>
  <c r="B6" i="6"/>
  <c r="B4" i="6"/>
  <c r="B18" i="5"/>
  <c r="B22" i="5" s="1"/>
  <c r="C11" i="3"/>
  <c r="B11" i="3"/>
  <c r="D10" i="3"/>
  <c r="D9" i="3"/>
  <c r="D8" i="3"/>
  <c r="D7" i="3"/>
  <c r="D6" i="3"/>
  <c r="D5" i="3"/>
  <c r="D4" i="3"/>
  <c r="D11" i="3" s="1"/>
  <c r="D19" i="2"/>
  <c r="D18" i="2"/>
  <c r="C17" i="2"/>
  <c r="C20" i="2" s="1"/>
  <c r="B17" i="2"/>
  <c r="B20" i="2" s="1"/>
  <c r="C15" i="2"/>
  <c r="B15" i="2"/>
  <c r="D14" i="2"/>
  <c r="D13" i="2"/>
  <c r="D15" i="2" s="1"/>
  <c r="D10" i="2"/>
  <c r="D9" i="2"/>
  <c r="D8" i="2"/>
  <c r="D7" i="2"/>
  <c r="D6" i="2"/>
  <c r="C5" i="2"/>
  <c r="C11" i="2" s="1"/>
  <c r="B5" i="2"/>
  <c r="B11" i="2" s="1"/>
  <c r="D4" i="2"/>
  <c r="D12" i="1"/>
  <c r="D11" i="1"/>
  <c r="D13" i="1" s="1"/>
  <c r="D4" i="1"/>
  <c r="D5" i="1"/>
  <c r="D6" i="1"/>
  <c r="D7" i="1"/>
  <c r="D9" i="1" s="1"/>
  <c r="D3" i="1"/>
  <c r="C9" i="1"/>
  <c r="C13" i="1"/>
  <c r="B13" i="1"/>
  <c r="B9" i="1"/>
  <c r="B13" i="6" l="1"/>
  <c r="B25" i="6"/>
  <c r="D5" i="2"/>
  <c r="D11" i="2" s="1"/>
  <c r="D17" i="2"/>
  <c r="D20" i="2" s="1"/>
</calcChain>
</file>

<file path=xl/sharedStrings.xml><?xml version="1.0" encoding="utf-8"?>
<sst xmlns="http://schemas.openxmlformats.org/spreadsheetml/2006/main" count="102" uniqueCount="87">
  <si>
    <t>DESCRIZIONE</t>
  </si>
  <si>
    <t>Previsione 2020</t>
  </si>
  <si>
    <t>Assestato 2019</t>
  </si>
  <si>
    <t>differenza</t>
  </si>
  <si>
    <t>Entrate tributarie</t>
  </si>
  <si>
    <t>Entrate da trasferimenti correnti</t>
  </si>
  <si>
    <t>Entrate extra tributarie</t>
  </si>
  <si>
    <t>Oneri di urbanizzazione</t>
  </si>
  <si>
    <t>Avanzo di amministrazione</t>
  </si>
  <si>
    <t>FPV</t>
  </si>
  <si>
    <t>TOTALE ENTRATE</t>
  </si>
  <si>
    <t>Spese correnti - Titolo I</t>
  </si>
  <si>
    <t>Spese correnti - Titolo III</t>
  </si>
  <si>
    <t>TOTALE SPESE</t>
  </si>
  <si>
    <t>IMU</t>
  </si>
  <si>
    <t>ATTIVITA' DI CONTROLLO</t>
  </si>
  <si>
    <t>TASI</t>
  </si>
  <si>
    <t>ADD.LE IRPEF</t>
  </si>
  <si>
    <t>ALTRE IMPOSTE</t>
  </si>
  <si>
    <t>FONDI PEREQUATIVI</t>
  </si>
  <si>
    <t>TARI</t>
  </si>
  <si>
    <t>entrate tributarie</t>
  </si>
  <si>
    <t>TRASFERIMENTI STATALI</t>
  </si>
  <si>
    <t>ALTRI TRASFERIMENTI</t>
  </si>
  <si>
    <t>trasferimenti correnti</t>
  </si>
  <si>
    <t>PROVENTI DA SERVIZI</t>
  </si>
  <si>
    <t>FARMACIA</t>
  </si>
  <si>
    <t>ALTRI PROVENTI</t>
  </si>
  <si>
    <t>entrate extra tributarie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</si>
  <si>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</si>
  <si>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</si>
  <si>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</si>
  <si>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</si>
  <si>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</si>
  <si>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</si>
  <si>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</si>
  <si>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 Spese correnti</t>
  </si>
  <si>
    <t>SPESA CORRENTE</t>
  </si>
  <si>
    <t>Descrizione</t>
  </si>
  <si>
    <t>SUDDIVISIONE SPESA CORRENTE</t>
  </si>
  <si>
    <t>%</t>
  </si>
  <si>
    <t xml:space="preserve">Servizi istituzionali, generali, di gestione, manutenzione patrimonio </t>
  </si>
  <si>
    <t>Istruzione, diritto allo studio e asilo nido</t>
  </si>
  <si>
    <t>Tutela e valorizzazione dei beni, attività culturali politiche giovanili, sport e tempo libero</t>
  </si>
  <si>
    <t>Assetto del territorio ed edilizia abitativa, Sviluppo sostenibile e tutela del territorio e dell'ambiente, Trasporti e diritto alla mobilità</t>
  </si>
  <si>
    <t>Diritti sociali, politiche sociali, famiglia -. Controllo del territorio e ordine pubblico</t>
  </si>
  <si>
    <t>Sviluppo economico e competitività</t>
  </si>
  <si>
    <t>Fondi e accantonamenti</t>
  </si>
  <si>
    <t>(*) non comprende la spesa per il servizio di raccolta e smaltimento rifiuti</t>
  </si>
  <si>
    <t>previsione 2020(*)</t>
  </si>
  <si>
    <t>denominazione</t>
  </si>
  <si>
    <t>Anno 2020</t>
  </si>
  <si>
    <t>ALIENAZIONI PATRIMONIALI</t>
  </si>
  <si>
    <t>CONTRIBUTO STATALE AGLI INVESTIMENTI</t>
  </si>
  <si>
    <t>CONTRIBUTO STATALE SU EDIFICI SCOLASTICI</t>
  </si>
  <si>
    <t>CONTRIBUTO REGIONALE SU IMPIANTI SPORTIVI</t>
  </si>
  <si>
    <t>CONTRIBUTO REGIONALE SU VIABILITA'</t>
  </si>
  <si>
    <t>CONTRIBUTO REGIONALE INTERVENTI SU FABBRICATI A VOCAZIONE CULTURALE</t>
  </si>
  <si>
    <t>TRASFERIMENTO REGIONALE PER REALIZZAZIONE RETE WI-FI</t>
  </si>
  <si>
    <t>TRASFERIMENTO PROVINCIALE PER OPERE DI VIABILITA'</t>
  </si>
  <si>
    <t>CONTRIBUTI DA ALTRI COMUNI PER REALIZZAZIONE INVESTIMENTI</t>
  </si>
  <si>
    <t>PROVENTI ONERI L. 10/77 - URBANIZZAZIONE SECONDARIA</t>
  </si>
  <si>
    <t>PROVENTI L. 10/77 - COSTO COSTRUZIONE</t>
  </si>
  <si>
    <t>PROVENTI L. 10/77 - SANZIONI</t>
  </si>
  <si>
    <t>PROVENTI DA ATTIVITA' ESTRATTIVE</t>
  </si>
  <si>
    <t>PROVENTI DA CONCESSIONI CIMITERIALI</t>
  </si>
  <si>
    <t>DEVOLUZIONE MUTUO PER INTERVENTI SU EDIFICI DI CARATTERE CULTURALE</t>
  </si>
  <si>
    <t>PARZIALE</t>
  </si>
  <si>
    <t>ONERI APPLICATI ALLA PARTE CORRRENTE</t>
  </si>
  <si>
    <t>TOTALE RISORSE DESTINATE AGLI INVESTIMENTI</t>
  </si>
  <si>
    <r>
      <t>AVANZO</t>
    </r>
    <r>
      <rPr>
        <i/>
        <sz val="11"/>
        <color theme="1"/>
        <rFont val="Arial"/>
        <family val="2"/>
      </rPr>
      <t xml:space="preserve"> (disponibile solo dopo approvazione rendiconto)</t>
    </r>
  </si>
  <si>
    <t>INTERVENTI MANUTENZIONE STRAORDINARIA PATRIMONIO COMUNALE</t>
  </si>
  <si>
    <t>AMPLIAMENTI EDIFICI SCOLASTICI (SCUOLE ELEMENTARI)</t>
  </si>
  <si>
    <t>ADEGUAMENTO CINEMA TEATRO FORUM - INTERVENTI</t>
  </si>
  <si>
    <t>REALIZZAZIONE RETE WIFI</t>
  </si>
  <si>
    <t>ACQUISTO ATTREZZATURA</t>
  </si>
  <si>
    <t>MANUTENZIONE STRAORDINARIA IMPIANTI SPORTIVI</t>
  </si>
  <si>
    <t>MANUTENZIONE STRAORDINARIA ILLUMINAZIONE PUBBLICA</t>
  </si>
  <si>
    <t>REALIZZAZIONE DI VARIE OPERE DI VIABILITA'</t>
  </si>
  <si>
    <t>TRASFERIMENTO PER MESSA IN SICUREZZA INCROCIO TRA SP111 E VIA RAZZA - ROTATORIA CALERNO</t>
  </si>
  <si>
    <t>LAVORI DI SISTEMAZIONE SEDE MUNICIPALE</t>
  </si>
  <si>
    <t>INTERVENTO MANUTENZIONE STRAORDINARIA EDIFICI SCOLASTICI (SCUOLE ELEMENTARI)</t>
  </si>
  <si>
    <t>INTERVENTI DI MANUTENZIONE STRORDINARIA ASILO NIDO</t>
  </si>
  <si>
    <t>MANUTENZIONE STRAORDINARIA PARCHI ED AREE VERDI</t>
  </si>
  <si>
    <t>MANUTENZIONE STRAORDINARIA CENTRO DIURNO E APPARTAMENTI PROTETTI</t>
  </si>
  <si>
    <t>APPLICAZIONE AVANZO</t>
  </si>
  <si>
    <t>TOTALE 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</si>
</sst>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5" fillId="0" borderId="1" xfId="0" applyFont="1" applyBorder="1" applyAlignment="1">
      <alignment horizontal="right" vertical="center" wrapText="1"/>
    </xf>
    <xf numFmtId="43" fontId="6" fillId="0" borderId="1" xfId="1" applyFont="1" applyBorder="1" applyAlignment="1">
      <alignment vertical="center" wrapText="1"/>
    </xf>
    <xf numFmtId="4" fontId="6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43" fontId="3" fillId="0" borderId="1" xfId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wrapText="1"/>
    </xf>
    <xf numFmtId="0" fontId="12" fillId="0" borderId="2" xfId="0" applyFont="1" applyBorder="1" applyAlignment="1">
      <alignment wrapText="1"/>
    </xf>
    <xf numFmtId="4" fontId="12" fillId="0" borderId="2" xfId="0" applyNumberFormat="1" applyFont="1" applyBorder="1" applyAlignment="1">
      <alignment wrapText="1"/>
    </xf>
    <xf numFmtId="0" fontId="13" fillId="0" borderId="2" xfId="0" applyFont="1" applyBorder="1" applyAlignment="1">
      <alignment horizontal="right" wrapText="1"/>
    </xf>
    <xf numFmtId="4" fontId="13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9" fillId="0" borderId="0" xfId="0" applyFont="1"/>
    <xf numFmtId="0" fontId="11" fillId="2" borderId="1" xfId="0" applyFont="1" applyFill="1" applyBorder="1" applyAlignment="1">
      <alignment horizontal="center" wrapText="1"/>
    </xf>
    <xf numFmtId="43" fontId="11" fillId="2" borderId="1" xfId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right" vertical="center" wrapText="1"/>
    </xf>
    <xf numFmtId="43" fontId="16" fillId="0" borderId="1" xfId="1" applyFont="1" applyBorder="1" applyAlignment="1">
      <alignment vertical="center" wrapText="1"/>
    </xf>
    <xf numFmtId="43" fontId="15" fillId="0" borderId="2" xfId="1" applyFont="1" applyFill="1" applyBorder="1" applyAlignment="1">
      <alignment wrapText="1"/>
    </xf>
    <xf numFmtId="43" fontId="15" fillId="0" borderId="2" xfId="1" applyFont="1" applyBorder="1" applyAlignment="1">
      <alignment wrapText="1"/>
    </xf>
    <xf numFmtId="0" fontId="16" fillId="0" borderId="2" xfId="0" applyFont="1" applyBorder="1" applyAlignment="1">
      <alignment horizontal="right" wrapText="1"/>
    </xf>
    <xf numFmtId="43" fontId="16" fillId="0" borderId="2" xfId="1" applyFont="1" applyBorder="1" applyAlignment="1">
      <alignment wrapText="1"/>
    </xf>
    <xf numFmtId="0" fontId="7" fillId="0" borderId="0" xfId="0" applyFont="1" applyAlignment="1">
      <alignment horizontal="center"/>
    </xf>
    <xf numFmtId="10" fontId="3" fillId="0" borderId="1" xfId="2" applyNumberFormat="1" applyFont="1" applyBorder="1" applyAlignment="1">
      <alignment horizontal="righ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workbookViewId="0">
      <selection activeCell="A17" sqref="A17:D35"/>
    </sheetView>
  </sheetViews>
  <sheetFormatPr defaultRowHeight="18.75" x14ac:dyDescent="0.25"/>
  <cols>
    <col min="1" max="1" width="39.85546875" style="4" customWidth="1"/>
    <col min="2" max="4" width="22.5703125" style="4" customWidth="1"/>
    <col min="5" max="8" width="22.28515625" style="4" bestFit="1" customWidth="1"/>
    <col min="9" max="16384" width="9.140625" style="4"/>
  </cols>
  <sheetData>
    <row r="1" spans="1:4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/>
      <c r="B2" s="3"/>
      <c r="C2" s="3"/>
      <c r="D2" s="3"/>
    </row>
    <row r="3" spans="1:4" x14ac:dyDescent="0.25">
      <c r="A3" s="3" t="s">
        <v>4</v>
      </c>
      <c r="B3" s="5">
        <v>7701271</v>
      </c>
      <c r="C3" s="5">
        <v>7543825.3399999999</v>
      </c>
      <c r="D3" s="5">
        <f>+B3-C3</f>
        <v>157445.66000000015</v>
      </c>
    </row>
    <row r="4" spans="1:4" x14ac:dyDescent="0.25">
      <c r="A4" s="3" t="s">
        <v>5</v>
      </c>
      <c r="B4" s="5">
        <v>644339</v>
      </c>
      <c r="C4" s="5">
        <v>583229</v>
      </c>
      <c r="D4" s="5">
        <f t="shared" ref="D4:D7" si="0">+B4-C4</f>
        <v>61110</v>
      </c>
    </row>
    <row r="5" spans="1:4" x14ac:dyDescent="0.25">
      <c r="A5" s="3" t="s">
        <v>6</v>
      </c>
      <c r="B5" s="5">
        <v>3333481</v>
      </c>
      <c r="C5" s="5">
        <v>3384355</v>
      </c>
      <c r="D5" s="5">
        <f t="shared" si="0"/>
        <v>-50874</v>
      </c>
    </row>
    <row r="6" spans="1:4" x14ac:dyDescent="0.25">
      <c r="A6" s="3" t="s">
        <v>7</v>
      </c>
      <c r="B6" s="5">
        <v>120000</v>
      </c>
      <c r="C6" s="5">
        <v>193000</v>
      </c>
      <c r="D6" s="5">
        <f t="shared" si="0"/>
        <v>-73000</v>
      </c>
    </row>
    <row r="7" spans="1:4" x14ac:dyDescent="0.25">
      <c r="A7" s="3" t="s">
        <v>8</v>
      </c>
      <c r="B7" s="5"/>
      <c r="C7" s="5">
        <v>14919</v>
      </c>
      <c r="D7" s="5">
        <f t="shared" si="0"/>
        <v>-14919</v>
      </c>
    </row>
    <row r="8" spans="1:4" x14ac:dyDescent="0.25">
      <c r="A8" s="3" t="s">
        <v>9</v>
      </c>
      <c r="B8" s="5"/>
      <c r="C8" s="5"/>
      <c r="D8" s="5"/>
    </row>
    <row r="9" spans="1:4" s="8" customFormat="1" x14ac:dyDescent="0.25">
      <c r="A9" s="6" t="s">
        <v>10</v>
      </c>
      <c r="B9" s="7">
        <f>SUM(B3:B8)</f>
        <v>11799091</v>
      </c>
      <c r="C9" s="7">
        <f>SUM(C3:C8)</f>
        <v>11719328.34</v>
      </c>
      <c r="D9" s="7">
        <f>SUM(D3:D8)</f>
        <v>79762.660000000149</v>
      </c>
    </row>
    <row r="10" spans="1:4" x14ac:dyDescent="0.25">
      <c r="A10" s="3"/>
      <c r="B10" s="5"/>
      <c r="C10" s="3"/>
      <c r="D10" s="3"/>
    </row>
    <row r="11" spans="1:4" x14ac:dyDescent="0.25">
      <c r="A11" s="3" t="s">
        <v>11</v>
      </c>
      <c r="B11" s="5">
        <v>11645841</v>
      </c>
      <c r="C11" s="5">
        <v>11579428.34</v>
      </c>
      <c r="D11" s="5">
        <f>+B11-C11</f>
        <v>66412.660000000149</v>
      </c>
    </row>
    <row r="12" spans="1:4" x14ac:dyDescent="0.25">
      <c r="A12" s="3" t="s">
        <v>12</v>
      </c>
      <c r="B12" s="5">
        <v>153250</v>
      </c>
      <c r="C12" s="5">
        <v>139900</v>
      </c>
      <c r="D12" s="5">
        <f>+B12-C12</f>
        <v>13350</v>
      </c>
    </row>
    <row r="13" spans="1:4" s="8" customFormat="1" x14ac:dyDescent="0.25">
      <c r="A13" s="6" t="s">
        <v>13</v>
      </c>
      <c r="B13" s="9">
        <f>SUM(B11:B12)</f>
        <v>11799091</v>
      </c>
      <c r="C13" s="9">
        <f>SUM(C11:C12)</f>
        <v>11719328.34</v>
      </c>
      <c r="D13" s="9">
        <f>SUM(D11:D12)</f>
        <v>79762.660000000149</v>
      </c>
    </row>
    <row r="14" spans="1:4" x14ac:dyDescent="0.25">
      <c r="A14" s="3"/>
      <c r="B14" s="5"/>
      <c r="C14" s="10"/>
      <c r="D14" s="10"/>
    </row>
    <row r="15" spans="1:4" x14ac:dyDescent="0.25">
      <c r="C15" s="11"/>
      <c r="D15" s="11"/>
    </row>
    <row r="17" spans="1:8" x14ac:dyDescent="0.25">
      <c r="D17" s="18"/>
      <c r="E17"/>
      <c r="F17"/>
      <c r="G17"/>
      <c r="H17"/>
    </row>
    <row r="18" spans="1:8" ht="9" customHeight="1" x14ac:dyDescent="0.25">
      <c r="E18" s="12"/>
      <c r="F18" s="12"/>
      <c r="G18" s="12"/>
      <c r="H18" s="12"/>
    </row>
    <row r="19" spans="1:8" x14ac:dyDescent="0.25">
      <c r="E19"/>
      <c r="F19"/>
      <c r="G19"/>
      <c r="H19"/>
    </row>
    <row r="20" spans="1:8" x14ac:dyDescent="0.25">
      <c r="E20" s="12"/>
      <c r="F20" s="12"/>
      <c r="G20" s="12"/>
      <c r="H20" s="12"/>
    </row>
    <row r="21" spans="1:8" x14ac:dyDescent="0.25">
      <c r="E21" s="12"/>
      <c r="F21" s="12"/>
      <c r="G21" s="12"/>
      <c r="H21" s="12"/>
    </row>
    <row r="22" spans="1:8" x14ac:dyDescent="0.25">
      <c r="E22" s="12"/>
      <c r="F22" s="12"/>
      <c r="G22" s="12"/>
      <c r="H22" s="12"/>
    </row>
    <row r="23" spans="1:8" x14ac:dyDescent="0.25">
      <c r="E23"/>
      <c r="F23"/>
      <c r="G23"/>
      <c r="H23"/>
    </row>
    <row r="24" spans="1:8" x14ac:dyDescent="0.25">
      <c r="E24" s="12"/>
      <c r="F24" s="12"/>
      <c r="G24" s="12"/>
      <c r="H24" s="12"/>
    </row>
    <row r="25" spans="1:8" x14ac:dyDescent="0.25">
      <c r="E25" s="12"/>
      <c r="F25" s="12"/>
      <c r="G25" s="12"/>
      <c r="H25" s="12"/>
    </row>
    <row r="26" spans="1:8" s="16" customFormat="1" x14ac:dyDescent="0.25">
      <c r="A26" s="4"/>
      <c r="B26" s="4"/>
      <c r="C26" s="4"/>
      <c r="D26" s="4"/>
      <c r="E26" s="15"/>
      <c r="F26" s="15"/>
      <c r="G26" s="15"/>
      <c r="H26" s="15"/>
    </row>
    <row r="27" spans="1:8" ht="7.5" customHeight="1" x14ac:dyDescent="0.25">
      <c r="E27" s="12"/>
      <c r="F27" s="12"/>
      <c r="G27" s="12"/>
      <c r="H27" s="12"/>
    </row>
    <row r="28" spans="1:8" x14ac:dyDescent="0.25">
      <c r="E28" s="12"/>
      <c r="F28" s="12"/>
      <c r="G28" s="12"/>
      <c r="H28" s="12"/>
    </row>
    <row r="29" spans="1:8" x14ac:dyDescent="0.25">
      <c r="E29" s="12"/>
      <c r="F29" s="12"/>
      <c r="G29" s="12"/>
      <c r="H29" s="12"/>
    </row>
    <row r="30" spans="1:8" x14ac:dyDescent="0.25">
      <c r="E30" s="12"/>
      <c r="F30" s="12"/>
      <c r="G30" s="12"/>
      <c r="H30" s="12"/>
    </row>
    <row r="31" spans="1:8" ht="6.75" customHeight="1" x14ac:dyDescent="0.25">
      <c r="E31" s="12"/>
      <c r="F31" s="12"/>
      <c r="G31" s="12"/>
      <c r="H31" s="12"/>
    </row>
    <row r="32" spans="1:8" x14ac:dyDescent="0.25">
      <c r="E32" s="12"/>
      <c r="F32" s="12"/>
      <c r="G32" s="12"/>
      <c r="H32" s="12"/>
    </row>
    <row r="33" spans="1:8" x14ac:dyDescent="0.25">
      <c r="E33" s="12"/>
      <c r="F33" s="12"/>
      <c r="G33" s="12"/>
      <c r="H33" s="12"/>
    </row>
    <row r="34" spans="1:8" s="17" customFormat="1" x14ac:dyDescent="0.25">
      <c r="A34" s="4"/>
      <c r="B34" s="4"/>
      <c r="C34" s="4"/>
      <c r="D34" s="4"/>
      <c r="E34" s="12"/>
      <c r="F34" s="12"/>
      <c r="G34" s="12"/>
      <c r="H34" s="12"/>
    </row>
    <row r="38" spans="1:8" s="17" customFormat="1" x14ac:dyDescent="0.25">
      <c r="A38" s="4"/>
      <c r="B38" s="4"/>
      <c r="C38" s="4"/>
      <c r="D38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B23" sqref="B23"/>
    </sheetView>
  </sheetViews>
  <sheetFormatPr defaultRowHeight="18.75" x14ac:dyDescent="0.25"/>
  <cols>
    <col min="1" max="1" width="39.85546875" style="4" customWidth="1"/>
    <col min="2" max="4" width="22.5703125" style="4" customWidth="1"/>
    <col min="5" max="8" width="22.28515625" style="4" bestFit="1" customWidth="1"/>
    <col min="9" max="16384" width="9.140625" style="4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/>
      <c r="F2"/>
      <c r="G2"/>
      <c r="H2"/>
    </row>
    <row r="3" spans="1:8" ht="9" customHeight="1" x14ac:dyDescent="0.25">
      <c r="A3" s="3"/>
      <c r="B3" s="3"/>
      <c r="C3" s="3"/>
      <c r="D3" s="3"/>
      <c r="E3" s="12"/>
      <c r="F3" s="12"/>
      <c r="G3" s="12"/>
      <c r="H3" s="12"/>
    </row>
    <row r="4" spans="1:8" x14ac:dyDescent="0.25">
      <c r="A4" s="3" t="s">
        <v>14</v>
      </c>
      <c r="B4" s="5">
        <v>2592000</v>
      </c>
      <c r="C4" s="5">
        <v>2610000</v>
      </c>
      <c r="D4" s="5">
        <f>+B4-C4</f>
        <v>-18000</v>
      </c>
      <c r="E4"/>
      <c r="F4"/>
      <c r="G4"/>
      <c r="H4"/>
    </row>
    <row r="5" spans="1:8" x14ac:dyDescent="0.25">
      <c r="A5" s="3" t="s">
        <v>15</v>
      </c>
      <c r="B5" s="5">
        <f>540000+1000</f>
        <v>541000</v>
      </c>
      <c r="C5" s="5">
        <f>740058+5000</f>
        <v>745058</v>
      </c>
      <c r="D5" s="5">
        <f t="shared" ref="D5:D10" si="0">+B5-C5</f>
        <v>-204058</v>
      </c>
      <c r="E5" s="12"/>
      <c r="F5" s="12"/>
      <c r="G5" s="12"/>
      <c r="H5" s="12"/>
    </row>
    <row r="6" spans="1:8" x14ac:dyDescent="0.25">
      <c r="A6" s="3" t="s">
        <v>16</v>
      </c>
      <c r="B6" s="5">
        <v>0</v>
      </c>
      <c r="C6" s="5">
        <v>21500</v>
      </c>
      <c r="D6" s="5">
        <f t="shared" si="0"/>
        <v>-21500</v>
      </c>
      <c r="E6" s="12"/>
      <c r="F6" s="12"/>
      <c r="G6" s="12"/>
      <c r="H6" s="12"/>
    </row>
    <row r="7" spans="1:8" x14ac:dyDescent="0.25">
      <c r="A7" s="3" t="s">
        <v>17</v>
      </c>
      <c r="B7" s="5">
        <v>1211000</v>
      </c>
      <c r="C7" s="5">
        <v>858000</v>
      </c>
      <c r="D7" s="5">
        <f t="shared" si="0"/>
        <v>353000</v>
      </c>
      <c r="E7" s="12"/>
      <c r="F7" s="12"/>
      <c r="G7" s="12"/>
      <c r="H7" s="12"/>
    </row>
    <row r="8" spans="1:8" x14ac:dyDescent="0.25">
      <c r="A8" s="3" t="s">
        <v>18</v>
      </c>
      <c r="B8" s="5">
        <v>130500</v>
      </c>
      <c r="C8" s="5">
        <v>130196.34</v>
      </c>
      <c r="D8" s="5">
        <f t="shared" si="0"/>
        <v>303.66000000000349</v>
      </c>
      <c r="E8"/>
      <c r="F8"/>
      <c r="G8"/>
      <c r="H8"/>
    </row>
    <row r="9" spans="1:8" x14ac:dyDescent="0.25">
      <c r="A9" s="3" t="s">
        <v>19</v>
      </c>
      <c r="B9" s="5">
        <v>1191900</v>
      </c>
      <c r="C9" s="5">
        <v>1146200</v>
      </c>
      <c r="D9" s="5">
        <f t="shared" si="0"/>
        <v>45700</v>
      </c>
      <c r="E9" s="12"/>
      <c r="F9" s="12"/>
      <c r="G9" s="12"/>
      <c r="H9" s="12"/>
    </row>
    <row r="10" spans="1:8" x14ac:dyDescent="0.25">
      <c r="A10" s="3" t="s">
        <v>20</v>
      </c>
      <c r="B10" s="5">
        <v>2034871</v>
      </c>
      <c r="C10" s="5">
        <v>2032871</v>
      </c>
      <c r="D10" s="5">
        <f t="shared" si="0"/>
        <v>2000</v>
      </c>
      <c r="E10" s="12"/>
      <c r="F10" s="12"/>
      <c r="G10" s="12"/>
      <c r="H10" s="12"/>
    </row>
    <row r="11" spans="1:8" s="16" customFormat="1" ht="15.75" x14ac:dyDescent="0.25">
      <c r="A11" s="13" t="s">
        <v>21</v>
      </c>
      <c r="B11" s="14">
        <f>SUM(B4:B10)</f>
        <v>7701271</v>
      </c>
      <c r="C11" s="14">
        <f>SUM(C4:C10)</f>
        <v>7543825.3399999999</v>
      </c>
      <c r="D11" s="14">
        <f>SUM(D4:D10)</f>
        <v>157445.66</v>
      </c>
      <c r="E11" s="15"/>
      <c r="F11" s="15"/>
      <c r="G11" s="15"/>
      <c r="H11" s="15"/>
    </row>
    <row r="12" spans="1:8" ht="7.5" customHeight="1" x14ac:dyDescent="0.25">
      <c r="A12" s="3"/>
      <c r="B12" s="3"/>
      <c r="C12" s="3"/>
      <c r="D12" s="3"/>
      <c r="E12" s="12"/>
      <c r="F12" s="12"/>
      <c r="G12" s="12"/>
      <c r="H12" s="12"/>
    </row>
    <row r="13" spans="1:8" x14ac:dyDescent="0.25">
      <c r="A13" s="3" t="s">
        <v>22</v>
      </c>
      <c r="B13" s="5">
        <v>412605</v>
      </c>
      <c r="C13" s="5">
        <v>370334</v>
      </c>
      <c r="D13" s="5">
        <f t="shared" ref="D13:D14" si="1">+B13-C13</f>
        <v>42271</v>
      </c>
      <c r="E13" s="12"/>
      <c r="F13" s="12"/>
      <c r="G13" s="12"/>
      <c r="H13" s="12"/>
    </row>
    <row r="14" spans="1:8" x14ac:dyDescent="0.25">
      <c r="A14" s="3" t="s">
        <v>23</v>
      </c>
      <c r="B14" s="5">
        <v>231734</v>
      </c>
      <c r="C14" s="5">
        <v>212895</v>
      </c>
      <c r="D14" s="5">
        <f t="shared" si="1"/>
        <v>18839</v>
      </c>
      <c r="E14" s="12"/>
      <c r="F14" s="12"/>
      <c r="G14" s="12"/>
      <c r="H14" s="12"/>
    </row>
    <row r="15" spans="1:8" x14ac:dyDescent="0.25">
      <c r="A15" s="13" t="s">
        <v>24</v>
      </c>
      <c r="B15" s="14">
        <f>SUM(B13:B14)</f>
        <v>644339</v>
      </c>
      <c r="C15" s="14">
        <f>SUM(C13:C14)</f>
        <v>583229</v>
      </c>
      <c r="D15" s="14">
        <f>SUM(D13:D14)</f>
        <v>61110</v>
      </c>
      <c r="E15" s="12"/>
      <c r="F15" s="12"/>
      <c r="G15" s="12"/>
      <c r="H15" s="12"/>
    </row>
    <row r="16" spans="1:8" ht="6.75" customHeight="1" x14ac:dyDescent="0.25">
      <c r="A16" s="3"/>
      <c r="B16" s="3"/>
      <c r="C16" s="3"/>
      <c r="D16" s="3"/>
      <c r="E16" s="12"/>
      <c r="F16" s="12"/>
      <c r="G16" s="12"/>
      <c r="H16" s="12"/>
    </row>
    <row r="17" spans="1:8" x14ac:dyDescent="0.25">
      <c r="A17" s="3" t="s">
        <v>25</v>
      </c>
      <c r="B17" s="5">
        <f>2574471-1150000</f>
        <v>1424471</v>
      </c>
      <c r="C17" s="5">
        <f>2620423-1150000</f>
        <v>1470423</v>
      </c>
      <c r="D17" s="5">
        <f>+B17-C17</f>
        <v>-45952</v>
      </c>
      <c r="E17" s="12"/>
      <c r="F17" s="12"/>
      <c r="G17" s="12"/>
      <c r="H17" s="12"/>
    </row>
    <row r="18" spans="1:8" x14ac:dyDescent="0.25">
      <c r="A18" s="3" t="s">
        <v>26</v>
      </c>
      <c r="B18" s="5">
        <v>1150000</v>
      </c>
      <c r="C18" s="5">
        <v>1150000</v>
      </c>
      <c r="D18" s="5">
        <f t="shared" ref="D18:D19" si="2">+B18-C18</f>
        <v>0</v>
      </c>
      <c r="E18" s="12"/>
      <c r="F18" s="12"/>
      <c r="G18" s="12"/>
      <c r="H18" s="12"/>
    </row>
    <row r="19" spans="1:8" s="17" customFormat="1" x14ac:dyDescent="0.25">
      <c r="A19" s="3" t="s">
        <v>27</v>
      </c>
      <c r="B19" s="5">
        <v>759010</v>
      </c>
      <c r="C19" s="5">
        <v>763932</v>
      </c>
      <c r="D19" s="5">
        <f t="shared" si="2"/>
        <v>-4922</v>
      </c>
      <c r="E19" s="12"/>
      <c r="F19" s="12"/>
      <c r="G19" s="12"/>
      <c r="H19" s="12"/>
    </row>
    <row r="20" spans="1:8" x14ac:dyDescent="0.25">
      <c r="A20" s="13" t="s">
        <v>28</v>
      </c>
      <c r="B20" s="14">
        <f>SUM(B17:B19)</f>
        <v>3333481</v>
      </c>
      <c r="C20" s="14">
        <f>SUM(C17:C19)</f>
        <v>3384355</v>
      </c>
      <c r="D20" s="14">
        <f>SUM(D17:D19)</f>
        <v>-50874</v>
      </c>
    </row>
    <row r="21" spans="1:8" x14ac:dyDescent="0.25">
      <c r="D21" s="18"/>
    </row>
    <row r="23" spans="1:8" s="17" customFormat="1" x14ac:dyDescent="0.25">
      <c r="A23" s="4"/>
      <c r="B23" s="4"/>
      <c r="C23" s="4"/>
      <c r="D23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B30" sqref="B30"/>
    </sheetView>
  </sheetViews>
  <sheetFormatPr defaultRowHeight="15" x14ac:dyDescent="0.25"/>
  <cols>
    <col min="1" max="1" width="42.28515625" customWidth="1"/>
    <col min="2" max="3" width="19.140625" bestFit="1" customWidth="1"/>
    <col min="4" max="4" width="15.7109375" bestFit="1" customWidth="1"/>
  </cols>
  <sheetData>
    <row r="1" spans="1:4" ht="21" x14ac:dyDescent="0.35">
      <c r="A1" s="50" t="s">
        <v>37</v>
      </c>
      <c r="B1" s="50"/>
      <c r="C1" s="50"/>
      <c r="D1" s="50"/>
    </row>
    <row r="2" spans="1:4" ht="21" x14ac:dyDescent="0.35">
      <c r="A2" s="22"/>
      <c r="B2" s="22"/>
      <c r="C2" s="22"/>
      <c r="D2" s="22"/>
    </row>
    <row r="3" spans="1:4" ht="18.75" x14ac:dyDescent="0.25">
      <c r="A3" s="1" t="s">
        <v>38</v>
      </c>
      <c r="B3" s="1">
        <v>2020</v>
      </c>
      <c r="C3" s="1">
        <v>2019</v>
      </c>
      <c r="D3" s="1" t="s">
        <v>3</v>
      </c>
    </row>
    <row r="4" spans="1:4" ht="18.75" x14ac:dyDescent="0.25">
      <c r="A4" s="3" t="s">
        <v>29</v>
      </c>
      <c r="B4" s="19">
        <v>2707380</v>
      </c>
      <c r="C4" s="19">
        <v>2664845</v>
      </c>
      <c r="D4" s="19">
        <f>+B4-C4</f>
        <v>42535</v>
      </c>
    </row>
    <row r="5" spans="1:4" ht="18.75" x14ac:dyDescent="0.25">
      <c r="A5" s="3" t="s">
        <v>30</v>
      </c>
      <c r="B5" s="19">
        <v>143415</v>
      </c>
      <c r="C5" s="19">
        <v>143410.84</v>
      </c>
      <c r="D5" s="19">
        <f t="shared" ref="D5:D10" si="0">+B5-C5</f>
        <v>4.1600000000034925</v>
      </c>
    </row>
    <row r="6" spans="1:4" ht="18.75" x14ac:dyDescent="0.25">
      <c r="A6" s="3" t="s">
        <v>31</v>
      </c>
      <c r="B6" s="19">
        <v>6705510</v>
      </c>
      <c r="C6" s="19">
        <v>6717530</v>
      </c>
      <c r="D6" s="19">
        <f t="shared" si="0"/>
        <v>-12020</v>
      </c>
    </row>
    <row r="7" spans="1:4" ht="18.75" x14ac:dyDescent="0.25">
      <c r="A7" s="3" t="s">
        <v>32</v>
      </c>
      <c r="B7" s="19">
        <v>1457864</v>
      </c>
      <c r="C7" s="19">
        <v>1450564.5</v>
      </c>
      <c r="D7" s="19">
        <f t="shared" si="0"/>
        <v>7299.5</v>
      </c>
    </row>
    <row r="8" spans="1:4" ht="18.75" x14ac:dyDescent="0.25">
      <c r="A8" s="3" t="s">
        <v>33</v>
      </c>
      <c r="B8" s="19">
        <v>39695</v>
      </c>
      <c r="C8" s="19">
        <v>39300</v>
      </c>
      <c r="D8" s="19">
        <f t="shared" si="0"/>
        <v>395</v>
      </c>
    </row>
    <row r="9" spans="1:4" ht="37.5" x14ac:dyDescent="0.25">
      <c r="A9" s="3" t="s">
        <v>34</v>
      </c>
      <c r="B9" s="19">
        <v>66000</v>
      </c>
      <c r="C9" s="19">
        <v>76800</v>
      </c>
      <c r="D9" s="19">
        <f t="shared" si="0"/>
        <v>-10800</v>
      </c>
    </row>
    <row r="10" spans="1:4" ht="18.75" x14ac:dyDescent="0.25">
      <c r="A10" s="3" t="s">
        <v>35</v>
      </c>
      <c r="B10" s="19">
        <v>525977</v>
      </c>
      <c r="C10" s="19">
        <v>486978</v>
      </c>
      <c r="D10" s="19">
        <f t="shared" si="0"/>
        <v>38999</v>
      </c>
    </row>
    <row r="11" spans="1:4" ht="18.75" x14ac:dyDescent="0.25">
      <c r="A11" s="3" t="s">
        <v>36</v>
      </c>
      <c r="B11" s="19">
        <f>SUM(B4:B10)</f>
        <v>11645841</v>
      </c>
      <c r="C11" s="19">
        <f t="shared" ref="C11:D11" si="1">SUM(C4:C10)</f>
        <v>11579428.34</v>
      </c>
      <c r="D11" s="19">
        <f t="shared" si="1"/>
        <v>66412.66</v>
      </c>
    </row>
    <row r="12" spans="1:4" ht="18.75" x14ac:dyDescent="0.25">
      <c r="A12" s="20"/>
      <c r="B12" s="21"/>
      <c r="C12" s="21"/>
      <c r="D12" s="21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F6" sqref="F6"/>
    </sheetView>
  </sheetViews>
  <sheetFormatPr defaultRowHeight="15" x14ac:dyDescent="0.25"/>
  <cols>
    <col min="1" max="1" width="56.28515625" customWidth="1"/>
    <col min="2" max="2" width="19.85546875" bestFit="1" customWidth="1"/>
    <col min="3" max="3" width="10.42578125" customWidth="1"/>
  </cols>
  <sheetData>
    <row r="1" spans="1:10" s="23" customFormat="1" ht="21" x14ac:dyDescent="0.35">
      <c r="A1" s="50" t="s">
        <v>39</v>
      </c>
      <c r="B1" s="50"/>
      <c r="C1" s="50"/>
    </row>
    <row r="3" spans="1:10" s="4" customFormat="1" ht="37.5" x14ac:dyDescent="0.25">
      <c r="A3" s="1"/>
      <c r="B3" s="1" t="s">
        <v>49</v>
      </c>
      <c r="C3" s="1" t="s">
        <v>40</v>
      </c>
      <c r="D3" s="17"/>
      <c r="E3"/>
      <c r="F3"/>
      <c r="G3"/>
      <c r="H3"/>
      <c r="I3"/>
      <c r="J3"/>
    </row>
    <row r="4" spans="1:10" s="4" customFormat="1" ht="37.5" x14ac:dyDescent="0.25">
      <c r="A4" s="3" t="s">
        <v>41</v>
      </c>
      <c r="B4" s="19">
        <v>3415259</v>
      </c>
      <c r="C4" s="51">
        <f>B4/$B$12</f>
        <v>0.35646755853687584</v>
      </c>
      <c r="D4" s="17"/>
      <c r="E4"/>
      <c r="F4"/>
      <c r="G4"/>
      <c r="H4" s="12"/>
      <c r="I4" s="12"/>
      <c r="J4" s="12"/>
    </row>
    <row r="5" spans="1:10" s="4" customFormat="1" ht="18.75" x14ac:dyDescent="0.25">
      <c r="A5" s="3" t="s">
        <v>42</v>
      </c>
      <c r="B5" s="19">
        <v>2594412</v>
      </c>
      <c r="C5" s="51">
        <f t="shared" ref="C5:C10" si="0">B5/$B$12</f>
        <v>0.27079167684757527</v>
      </c>
      <c r="D5" s="17"/>
      <c r="E5"/>
      <c r="F5"/>
      <c r="G5"/>
      <c r="H5" s="12"/>
      <c r="I5" s="12"/>
      <c r="J5"/>
    </row>
    <row r="6" spans="1:10" s="4" customFormat="1" ht="37.5" x14ac:dyDescent="0.25">
      <c r="A6" s="3" t="s">
        <v>43</v>
      </c>
      <c r="B6" s="19">
        <v>573869</v>
      </c>
      <c r="C6" s="51">
        <f t="shared" si="0"/>
        <v>5.9897560141119133E-2</v>
      </c>
      <c r="D6" s="17"/>
      <c r="E6"/>
      <c r="F6"/>
      <c r="G6"/>
      <c r="H6" s="12"/>
      <c r="I6"/>
      <c r="J6" s="12"/>
    </row>
    <row r="7" spans="1:10" s="4" customFormat="1" ht="56.25" x14ac:dyDescent="0.25">
      <c r="A7" s="3" t="s">
        <v>44</v>
      </c>
      <c r="B7" s="19">
        <v>1032974</v>
      </c>
      <c r="C7" s="51">
        <f t="shared" si="0"/>
        <v>0.10781663112872868</v>
      </c>
      <c r="D7" s="17"/>
      <c r="E7"/>
      <c r="F7"/>
      <c r="G7"/>
      <c r="H7" s="12"/>
      <c r="I7" s="12"/>
      <c r="J7" s="12"/>
    </row>
    <row r="8" spans="1:10" s="4" customFormat="1" ht="37.5" x14ac:dyDescent="0.25">
      <c r="A8" s="3" t="s">
        <v>45</v>
      </c>
      <c r="B8" s="19">
        <v>350505</v>
      </c>
      <c r="C8" s="51">
        <f t="shared" si="0"/>
        <v>3.6583949154359204E-2</v>
      </c>
      <c r="D8" s="17"/>
      <c r="E8"/>
      <c r="F8"/>
      <c r="G8"/>
      <c r="H8" s="12"/>
      <c r="I8" s="12"/>
      <c r="J8" s="12"/>
    </row>
    <row r="9" spans="1:10" s="4" customFormat="1" ht="18.75" x14ac:dyDescent="0.25">
      <c r="A9" s="3" t="s">
        <v>46</v>
      </c>
      <c r="B9" s="19">
        <v>1467250</v>
      </c>
      <c r="C9" s="51">
        <f t="shared" si="0"/>
        <v>0.15314417596534585</v>
      </c>
      <c r="D9" s="17"/>
      <c r="E9"/>
      <c r="F9"/>
      <c r="G9"/>
      <c r="H9" s="12"/>
      <c r="I9" s="12"/>
      <c r="J9"/>
    </row>
    <row r="10" spans="1:10" s="4" customFormat="1" ht="18.75" x14ac:dyDescent="0.25">
      <c r="A10" s="3" t="s">
        <v>47</v>
      </c>
      <c r="B10" s="19">
        <v>146572</v>
      </c>
      <c r="C10" s="51">
        <f t="shared" si="0"/>
        <v>1.5298448225996027E-2</v>
      </c>
      <c r="D10" s="17"/>
      <c r="E10"/>
      <c r="F10"/>
      <c r="G10"/>
      <c r="H10" s="12"/>
      <c r="I10" s="12"/>
      <c r="J10" s="12"/>
    </row>
    <row r="11" spans="1:10" s="4" customFormat="1" ht="18.75" x14ac:dyDescent="0.25">
      <c r="A11" s="3" t="s">
        <v>9</v>
      </c>
      <c r="B11" s="19">
        <v>0</v>
      </c>
      <c r="C11" s="24">
        <v>0</v>
      </c>
      <c r="D11" s="25"/>
      <c r="E11"/>
      <c r="F11"/>
      <c r="G11" s="26"/>
      <c r="H11"/>
      <c r="I11" s="12"/>
      <c r="J11" s="12"/>
    </row>
    <row r="12" spans="1:10" ht="18.75" x14ac:dyDescent="0.25">
      <c r="B12" s="19">
        <f>SUM(B4:B11)</f>
        <v>9580841</v>
      </c>
    </row>
    <row r="13" spans="1:10" ht="30" x14ac:dyDescent="0.25">
      <c r="A13" s="27" t="s">
        <v>48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29" sqref="E29"/>
    </sheetView>
  </sheetViews>
  <sheetFormatPr defaultRowHeight="15" x14ac:dyDescent="0.25"/>
  <cols>
    <col min="1" max="1" width="67.140625" style="34" customWidth="1"/>
    <col min="2" max="2" width="18.7109375" style="34" customWidth="1"/>
  </cols>
  <sheetData>
    <row r="2" spans="1:2" ht="15.75" x14ac:dyDescent="0.25">
      <c r="A2" s="28" t="s">
        <v>50</v>
      </c>
      <c r="B2" s="29" t="s">
        <v>51</v>
      </c>
    </row>
    <row r="3" spans="1:2" x14ac:dyDescent="0.25">
      <c r="A3" s="30" t="s">
        <v>52</v>
      </c>
      <c r="B3" s="31">
        <v>40000</v>
      </c>
    </row>
    <row r="4" spans="1:2" x14ac:dyDescent="0.25">
      <c r="A4" s="30" t="s">
        <v>53</v>
      </c>
      <c r="B4" s="31">
        <v>90000</v>
      </c>
    </row>
    <row r="5" spans="1:2" x14ac:dyDescent="0.25">
      <c r="A5" s="30" t="s">
        <v>54</v>
      </c>
      <c r="B5" s="31">
        <v>0</v>
      </c>
    </row>
    <row r="6" spans="1:2" x14ac:dyDescent="0.25">
      <c r="A6" s="30" t="s">
        <v>55</v>
      </c>
      <c r="B6" s="31">
        <v>51500</v>
      </c>
    </row>
    <row r="7" spans="1:2" x14ac:dyDescent="0.25">
      <c r="A7" s="30" t="s">
        <v>56</v>
      </c>
      <c r="B7" s="31">
        <v>400000</v>
      </c>
    </row>
    <row r="8" spans="1:2" ht="29.25" x14ac:dyDescent="0.25">
      <c r="A8" s="30" t="s">
        <v>57</v>
      </c>
      <c r="B8" s="31">
        <v>185789</v>
      </c>
    </row>
    <row r="9" spans="1:2" x14ac:dyDescent="0.25">
      <c r="A9" s="30" t="s">
        <v>58</v>
      </c>
      <c r="B9" s="31">
        <v>15000</v>
      </c>
    </row>
    <row r="10" spans="1:2" x14ac:dyDescent="0.25">
      <c r="A10" s="30" t="s">
        <v>59</v>
      </c>
      <c r="B10" s="31">
        <v>10000</v>
      </c>
    </row>
    <row r="11" spans="1:2" ht="29.25" x14ac:dyDescent="0.25">
      <c r="A11" s="30" t="s">
        <v>60</v>
      </c>
      <c r="B11" s="31">
        <v>115000</v>
      </c>
    </row>
    <row r="12" spans="1:2" x14ac:dyDescent="0.25">
      <c r="A12" s="30" t="s">
        <v>61</v>
      </c>
      <c r="B12" s="31">
        <v>60000</v>
      </c>
    </row>
    <row r="13" spans="1:2" x14ac:dyDescent="0.25">
      <c r="A13" s="30" t="s">
        <v>62</v>
      </c>
      <c r="B13" s="31">
        <v>30000</v>
      </c>
    </row>
    <row r="14" spans="1:2" x14ac:dyDescent="0.25">
      <c r="A14" s="30" t="s">
        <v>63</v>
      </c>
      <c r="B14" s="31">
        <v>30000</v>
      </c>
    </row>
    <row r="15" spans="1:2" x14ac:dyDescent="0.25">
      <c r="A15" s="30" t="s">
        <v>64</v>
      </c>
      <c r="B15" s="31">
        <v>400075</v>
      </c>
    </row>
    <row r="16" spans="1:2" x14ac:dyDescent="0.25">
      <c r="A16" s="30" t="s">
        <v>65</v>
      </c>
      <c r="B16" s="31">
        <v>30000</v>
      </c>
    </row>
    <row r="17" spans="1:2" ht="29.25" x14ac:dyDescent="0.25">
      <c r="A17" s="30" t="s">
        <v>66</v>
      </c>
      <c r="B17" s="31">
        <v>171594</v>
      </c>
    </row>
    <row r="18" spans="1:2" s="36" customFormat="1" x14ac:dyDescent="0.25">
      <c r="A18" s="35" t="s">
        <v>67</v>
      </c>
      <c r="B18" s="33">
        <f>SUM(B3:B17)</f>
        <v>1628958</v>
      </c>
    </row>
    <row r="19" spans="1:2" x14ac:dyDescent="0.25">
      <c r="A19" s="32"/>
      <c r="B19" s="33"/>
    </row>
    <row r="20" spans="1:2" x14ac:dyDescent="0.25">
      <c r="A20" s="30" t="s">
        <v>70</v>
      </c>
      <c r="B20" s="31">
        <v>240705</v>
      </c>
    </row>
    <row r="21" spans="1:2" x14ac:dyDescent="0.25">
      <c r="A21" s="30" t="s">
        <v>68</v>
      </c>
      <c r="B21" s="31">
        <v>-120000</v>
      </c>
    </row>
    <row r="22" spans="1:2" s="36" customFormat="1" x14ac:dyDescent="0.25">
      <c r="A22" s="35" t="s">
        <v>69</v>
      </c>
      <c r="B22" s="33">
        <f>SUM(B18:B21)</f>
        <v>1749663</v>
      </c>
    </row>
    <row r="23" spans="1:2" x14ac:dyDescent="0.25">
      <c r="A23" s="32"/>
      <c r="B23" s="3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26"/>
  <sheetViews>
    <sheetView topLeftCell="A6" zoomScaleNormal="100" workbookViewId="0">
      <selection activeCell="B28" sqref="B28"/>
    </sheetView>
  </sheetViews>
  <sheetFormatPr defaultRowHeight="15" x14ac:dyDescent="0.25"/>
  <cols>
    <col min="1" max="1" width="61.5703125" style="27" customWidth="1"/>
    <col min="2" max="2" width="16.42578125" style="27" customWidth="1"/>
    <col min="3" max="3" width="11.42578125" style="27" customWidth="1"/>
    <col min="4" max="16384" width="9.140625" style="27"/>
  </cols>
  <sheetData>
    <row r="3" spans="1:2" s="39" customFormat="1" ht="15.75" x14ac:dyDescent="0.25">
      <c r="A3" s="37" t="s">
        <v>50</v>
      </c>
      <c r="B3" s="38" t="s">
        <v>51</v>
      </c>
    </row>
    <row r="4" spans="1:2" s="39" customFormat="1" ht="30" x14ac:dyDescent="0.2">
      <c r="A4" s="41" t="s">
        <v>71</v>
      </c>
      <c r="B4" s="42">
        <f>8835+4000</f>
        <v>12835</v>
      </c>
    </row>
    <row r="5" spans="1:2" s="39" customFormat="1" ht="30" x14ac:dyDescent="0.2">
      <c r="A5" s="41" t="s">
        <v>72</v>
      </c>
      <c r="B5" s="42">
        <v>0</v>
      </c>
    </row>
    <row r="6" spans="1:2" s="39" customFormat="1" ht="30" x14ac:dyDescent="0.2">
      <c r="A6" s="41" t="s">
        <v>73</v>
      </c>
      <c r="B6" s="42">
        <f>(353908-5360*2)/2+5360+171594</f>
        <v>348548</v>
      </c>
    </row>
    <row r="7" spans="1:2" s="39" customFormat="1" x14ac:dyDescent="0.2">
      <c r="A7" s="41" t="s">
        <v>74</v>
      </c>
      <c r="B7" s="42">
        <v>15000</v>
      </c>
    </row>
    <row r="8" spans="1:2" s="39" customFormat="1" x14ac:dyDescent="0.2">
      <c r="A8" s="41" t="s">
        <v>75</v>
      </c>
      <c r="B8" s="42">
        <f>30000+6000</f>
        <v>36000</v>
      </c>
    </row>
    <row r="9" spans="1:2" s="39" customFormat="1" x14ac:dyDescent="0.2">
      <c r="A9" s="41" t="s">
        <v>76</v>
      </c>
      <c r="B9" s="42">
        <v>51500</v>
      </c>
    </row>
    <row r="10" spans="1:2" s="39" customFormat="1" ht="30" x14ac:dyDescent="0.2">
      <c r="A10" s="41" t="s">
        <v>77</v>
      </c>
      <c r="B10" s="42">
        <v>10000</v>
      </c>
    </row>
    <row r="11" spans="1:2" s="39" customFormat="1" x14ac:dyDescent="0.2">
      <c r="A11" s="41" t="s">
        <v>78</v>
      </c>
      <c r="B11" s="42">
        <f>400000+90000+30000+120000+115000</f>
        <v>755000</v>
      </c>
    </row>
    <row r="12" spans="1:2" s="39" customFormat="1" ht="45" x14ac:dyDescent="0.2">
      <c r="A12" s="41" t="s">
        <v>79</v>
      </c>
      <c r="B12" s="42">
        <v>280075</v>
      </c>
    </row>
    <row r="13" spans="1:2" s="43" customFormat="1" ht="15.75" x14ac:dyDescent="0.25">
      <c r="A13" s="44" t="s">
        <v>67</v>
      </c>
      <c r="B13" s="45">
        <f>SUM(B4:B12)</f>
        <v>1508958</v>
      </c>
    </row>
    <row r="14" spans="1:2" s="39" customFormat="1" x14ac:dyDescent="0.2">
      <c r="A14" s="40" t="s">
        <v>80</v>
      </c>
      <c r="B14" s="46">
        <v>25400</v>
      </c>
    </row>
    <row r="15" spans="1:2" s="39" customFormat="1" ht="30" x14ac:dyDescent="0.2">
      <c r="A15" s="40" t="s">
        <v>71</v>
      </c>
      <c r="B15" s="46">
        <f>54400-8835-20000-10000</f>
        <v>15565</v>
      </c>
    </row>
    <row r="16" spans="1:2" s="39" customFormat="1" ht="30" x14ac:dyDescent="0.2">
      <c r="A16" s="40" t="s">
        <v>71</v>
      </c>
      <c r="B16" s="46">
        <v>26000</v>
      </c>
    </row>
    <row r="17" spans="1:2" s="39" customFormat="1" ht="30" x14ac:dyDescent="0.2">
      <c r="A17" s="40" t="s">
        <v>81</v>
      </c>
      <c r="B17" s="46">
        <v>10750</v>
      </c>
    </row>
    <row r="18" spans="1:2" s="39" customFormat="1" ht="30" x14ac:dyDescent="0.2">
      <c r="A18" s="40" t="s">
        <v>73</v>
      </c>
      <c r="B18" s="46">
        <v>5360</v>
      </c>
    </row>
    <row r="19" spans="1:2" s="39" customFormat="1" ht="30" x14ac:dyDescent="0.2">
      <c r="A19" s="40" t="s">
        <v>82</v>
      </c>
      <c r="B19" s="47">
        <v>4300</v>
      </c>
    </row>
    <row r="20" spans="1:2" s="39" customFormat="1" ht="30" x14ac:dyDescent="0.2">
      <c r="A20" s="40" t="s">
        <v>83</v>
      </c>
      <c r="B20" s="47">
        <v>22985</v>
      </c>
    </row>
    <row r="21" spans="1:2" s="39" customFormat="1" x14ac:dyDescent="0.2">
      <c r="A21" s="40" t="s">
        <v>76</v>
      </c>
      <c r="B21" s="47">
        <f>94700-51500</f>
        <v>43200</v>
      </c>
    </row>
    <row r="22" spans="1:2" s="39" customFormat="1" ht="30" x14ac:dyDescent="0.2">
      <c r="A22" s="40" t="s">
        <v>84</v>
      </c>
      <c r="B22" s="47">
        <v>14100</v>
      </c>
    </row>
    <row r="23" spans="1:2" s="39" customFormat="1" ht="30" x14ac:dyDescent="0.2">
      <c r="A23" s="40" t="s">
        <v>77</v>
      </c>
      <c r="B23" s="47">
        <v>4392</v>
      </c>
    </row>
    <row r="24" spans="1:2" s="39" customFormat="1" x14ac:dyDescent="0.2">
      <c r="A24" s="40" t="s">
        <v>78</v>
      </c>
      <c r="B24" s="47">
        <f>6997+53000+8656</f>
        <v>68653</v>
      </c>
    </row>
    <row r="25" spans="1:2" s="43" customFormat="1" ht="15.75" x14ac:dyDescent="0.25">
      <c r="A25" s="48" t="s">
        <v>85</v>
      </c>
      <c r="B25" s="49">
        <f>SUM(B14:B24)</f>
        <v>240705</v>
      </c>
    </row>
    <row r="26" spans="1:2" s="43" customFormat="1" ht="15.75" x14ac:dyDescent="0.25">
      <c r="A26" s="48" t="s">
        <v>86</v>
      </c>
      <c r="B26" s="49">
        <f>+B25+B13</f>
        <v>1749663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&amp;CINVESTIMENTI 2019-2021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equilibrio 2020</vt:lpstr>
      <vt:lpstr>riepilogo entrate correnti 2020</vt:lpstr>
      <vt:lpstr>RIEPILOGO SPESE CORRENTI</vt:lpstr>
      <vt:lpstr>suddivisione spesa corrente</vt:lpstr>
      <vt:lpstr>Investimenti_E</vt:lpstr>
      <vt:lpstr>investimenti_u</vt:lpstr>
      <vt:lpstr>'equilibrio 2020'!Area_stampa</vt:lpstr>
      <vt:lpstr>investimenti_u!Area_stampa</vt:lpstr>
      <vt:lpstr>'riepilogo entrate correnti 2020'!Area_stampa</vt:lpstr>
      <vt:lpstr>'RIEPILOGO SPESE CORRENTI'!Area_stampa</vt:lpstr>
      <vt:lpstr>'suddivisione spesa corrente'!Area_stampa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Palmia</dc:creator>
  <cp:lastModifiedBy>Davoli Fausto</cp:lastModifiedBy>
  <cp:lastPrinted>2021-02-02T08:23:18Z</cp:lastPrinted>
  <dcterms:created xsi:type="dcterms:W3CDTF">2021-02-02T08:05:00Z</dcterms:created>
  <dcterms:modified xsi:type="dcterms:W3CDTF">2021-02-02T10:09:42Z</dcterms:modified>
</cp:coreProperties>
</file>